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<sst xmlns="http://schemas.openxmlformats.org/spreadsheetml/2006/main" count="34" uniqueCount="34">
  <si>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</si>
  <si>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</si>
  <si>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</si>
  <si>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</si>
  <si>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</si>
  <si>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</si>
  <si>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</si>
  <si>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</si>
  <si>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</si>
  <si>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</si>
  <si>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</si>
  <si>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</si>
  <si>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</si>
  <si>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</si>
  <si>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</si>
  <si>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</si>
  <si>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</si>
  <si>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</si>
  <si>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</si>
  <si>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</si>
  <si>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</si>
  <si>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</si>
  <si>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</si>
  <si>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</si>
  <si>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</si>
  <si>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</si>
  <si>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</si>
  <si>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</si>
  <si>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13961,00 – ремонт системы ГВС с заменой трубы, кранов, элеватора (1 подъезд).
648433,00 – замена теплообменника.
</t>
  </si>
  <si>
    <t>21800,00 – монтаж трубопровода ГВС, запорной арматуры.
8608,00 – ремонт трубопровода канализации (подвал), замена врезки, крана шарового.
10460,00 – замена крана шарового, фланца, врезки.</t>
  </si>
  <si>
    <t>19430,00 – ремонт трубопровода канализации (подвал).
24762,00 – ремонт трубопровода канализации (подвал).</t>
  </si>
  <si>
    <t>10131,00 - замена вентилей (теплоузел).</t>
  </si>
  <si>
    <t>960,00 - установка навесов на метал. дверь (техэтаж).
7814,00 - ремонт трубопровода ГВС (подвал), замена блока питания (узел учета тепла).</t>
  </si>
  <si>
    <t>5339,00 - ремонт трубопровода канализации (кв. 59).                                                                                    3277,80 - дезинсекция подвала.                                           2100,00 - дезинсекция чердака.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</si>
</sst>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4">
      <selection activeCell="H26" sqref="H24:H2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7837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пер.Элеваторный д.3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6124.7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428773.40000000014</v>
      </c>
    </row>
    <row r="11" spans="1:5" ht="63">
      <c r="A11" s="3">
        <v>1</v>
      </c>
      <c r="B11" s="9" t="s">
        <v>4</v>
      </c>
      <c r="C11" s="5">
        <f>VLOOKUP(A1,'[1]2021'!$A$1:$AH$101,5,0)</f>
        <v>13586.06</v>
      </c>
      <c r="D11" s="5">
        <f>VLOOKUP(A1,'[1]2021'!$A$1:$AH$101,18,0)</f>
        <v>662294</v>
      </c>
      <c r="E11" s="7" t="s">
        <v>28</v>
      </c>
    </row>
    <row r="12" spans="1:5" ht="94.5">
      <c r="A12" s="3">
        <v>2</v>
      </c>
      <c r="B12" s="9" t="s">
        <v>5</v>
      </c>
      <c r="C12" s="5">
        <f>VLOOKUP(A1,'[1]2021'!$A$1:$AH$101,6,0)</f>
        <v>15528.550000000001</v>
      </c>
      <c r="D12" s="5">
        <f>VLOOKUP(A1,'[1]2021'!$A$1:$AH$101,19,0)</f>
        <v>40868</v>
      </c>
      <c r="E12" s="7" t="s">
        <v>29</v>
      </c>
    </row>
    <row r="13" spans="1:5" ht="63">
      <c r="A13" s="3">
        <v>3</v>
      </c>
      <c r="B13" s="9" t="s">
        <v>6</v>
      </c>
      <c r="C13" s="5">
        <f>VLOOKUP(A1,'[1]2021'!$A$1:$AH$101,7,0)</f>
        <v>15005.41</v>
      </c>
      <c r="D13" s="5">
        <f>VLOOKUP(A1,'[1]2021'!$A$1:$AH$101,20,0)</f>
        <v>24762</v>
      </c>
      <c r="E13" s="7" t="s">
        <v>30</v>
      </c>
    </row>
    <row r="14" spans="1:5" ht="15.75">
      <c r="A14" s="3">
        <v>4</v>
      </c>
      <c r="B14" s="9" t="s">
        <v>7</v>
      </c>
      <c r="C14" s="5">
        <f>VLOOKUP(A1,'[1]2021'!$A$1:$AH$101,8,0)</f>
        <v>16592.82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23906.59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13766.01</v>
      </c>
      <c r="D16" s="5">
        <f>VLOOKUP(A1,'[1]2021'!$A$1:$AH$101,23,0)</f>
        <v>10131</v>
      </c>
      <c r="E16" s="31" t="s">
        <v>31</v>
      </c>
    </row>
    <row r="17" spans="1:5" ht="15.75">
      <c r="A17" s="3">
        <v>7</v>
      </c>
      <c r="B17" s="9" t="s">
        <v>10</v>
      </c>
      <c r="C17" s="5">
        <f>VLOOKUP(A1,'[1]2021'!$A$1:$AH$101,11,0)</f>
        <v>16567.760000000002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14769.460000000001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19644.18</v>
      </c>
      <c r="D19" s="5">
        <f>VLOOKUP(A1,'[1]2021'!$A$1:$AH$101,26,0)</f>
        <v>0</v>
      </c>
      <c r="E19" s="7"/>
    </row>
    <row r="20" spans="1:5" ht="62.25" customHeight="1">
      <c r="A20" s="3">
        <v>10</v>
      </c>
      <c r="B20" s="9" t="s">
        <v>13</v>
      </c>
      <c r="C20" s="5">
        <f>VLOOKUP(A1,'[1]2021'!$A$1:$AH$101,14,0)</f>
        <v>18378.04</v>
      </c>
      <c r="D20" s="5">
        <f>VLOOKUP(A1,'[1]2021'!$A$1:$AH$101,27,0)</f>
        <v>8774</v>
      </c>
      <c r="E20" s="7" t="s">
        <v>32</v>
      </c>
    </row>
    <row r="21" spans="1:5" ht="15.75">
      <c r="A21" s="3">
        <v>11</v>
      </c>
      <c r="B21" s="9" t="s">
        <v>14</v>
      </c>
      <c r="C21" s="5">
        <f>VLOOKUP(A1,'[1]2021'!$A$1:$AH$101,15,0)</f>
        <v>14529.62</v>
      </c>
      <c r="D21" s="5">
        <f>VLOOKUP(A1,'[1]2021'!$A$1:$AH$101,28,0)</f>
        <v>0</v>
      </c>
      <c r="E21" s="7"/>
    </row>
    <row r="22" spans="1:5" ht="63">
      <c r="A22" s="3">
        <v>12</v>
      </c>
      <c r="B22" s="9" t="s">
        <v>15</v>
      </c>
      <c r="C22" s="5">
        <f>VLOOKUP(A1,'[1]2021'!$A$1:$AH$101,16,0)</f>
        <v>21002.88</v>
      </c>
      <c r="D22" s="5">
        <f>VLOOKUP(A1,'[1]2021'!$A$1:$AH$101,29,0)</f>
        <v>10716.8</v>
      </c>
      <c r="E22" s="7" t="s">
        <v>33</v>
      </c>
    </row>
    <row r="23" spans="1:5" ht="15.75">
      <c r="A23" s="23" t="s">
        <v>16</v>
      </c>
      <c r="B23" s="24"/>
      <c r="C23" s="6">
        <f>SUM(C11:C22)</f>
        <v>203277.38000000003</v>
      </c>
      <c r="D23" s="6">
        <f>SUM(D11:D22)</f>
        <v>757545.8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-125495.0199999999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2022-02-10T09:21:38Z</dcterms:modified>
  <cp:category/>
  <cp:version/>
  <cp:contentType/>
  <cp:contentStatus/>
</cp:coreProperties>
</file>